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https://hypora-my.sharepoint.com/personal/sbagley_hyporagroup_com/Documents/Content/Articles/EP01_MRC/"/>
    </mc:Choice>
  </mc:AlternateContent>
  <xr:revisionPtr revIDLastSave="0" documentId="8_{34BBF1D1-8D0D-4A48-9F59-B909AA5807BA}" xr6:coauthVersionLast="47" xr6:coauthVersionMax="47" xr10:uidLastSave="{00000000-0000-0000-0000-000000000000}"/>
  <bookViews>
    <workbookView xWindow="0" yWindow="0" windowWidth="35840" windowHeight="22400" tabRatio="500" xr2:uid="{00000000-000D-0000-FFFF-FFFF00000000}"/>
  </bookViews>
  <sheets>
    <sheet name="Cover" sheetId="1" r:id="rId1"/>
    <sheet name="Assumptions" sheetId="2" r:id="rId2"/>
    <sheet name="Industry Churn" sheetId="3" r:id="rId3"/>
    <sheet name="MRC Calculator" sheetId="4" r:id="rId4"/>
    <sheet name="ARV" sheetId="5" r:id="rId5"/>
    <sheet name="Sources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1" i="5" l="1"/>
  <c r="C10" i="5"/>
  <c r="C9" i="5"/>
  <c r="C8" i="5"/>
  <c r="C16" i="4"/>
  <c r="C15" i="4"/>
  <c r="C14" i="4"/>
  <c r="C13" i="4"/>
  <c r="C12" i="4"/>
  <c r="C11" i="4"/>
  <c r="C10" i="4"/>
  <c r="C9" i="4"/>
  <c r="C29" i="4" s="1"/>
  <c r="C8" i="4"/>
  <c r="C27" i="2"/>
  <c r="C13" i="5" s="1"/>
  <c r="C26" i="2"/>
  <c r="C12" i="5" s="1"/>
  <c r="D18" i="5" l="1"/>
  <c r="C18" i="5"/>
  <c r="C19" i="5" s="1"/>
  <c r="D17" i="5"/>
  <c r="C17" i="5"/>
  <c r="D21" i="4"/>
  <c r="C21" i="4"/>
  <c r="D20" i="4"/>
  <c r="C20" i="4"/>
  <c r="C25" i="4" s="1"/>
  <c r="D24" i="4"/>
  <c r="C24" i="4"/>
  <c r="D23" i="4"/>
  <c r="C22" i="4"/>
  <c r="C30" i="4" l="1"/>
  <c r="C32" i="4" s="1"/>
  <c r="C24" i="5" s="1"/>
  <c r="C31" i="4"/>
  <c r="D25" i="4"/>
  <c r="D19" i="5"/>
  <c r="D20" i="5" s="1"/>
  <c r="D31" i="4" l="1"/>
  <c r="D30" i="4"/>
  <c r="D32" i="4" s="1"/>
  <c r="D24" i="5" s="1"/>
  <c r="D26" i="5" s="1"/>
  <c r="C25" i="5"/>
  <c r="C26" i="5" s="1"/>
  <c r="D25" i="5"/>
</calcChain>
</file>

<file path=xl/sharedStrings.xml><?xml version="1.0" encoding="utf-8"?>
<sst xmlns="http://schemas.openxmlformats.org/spreadsheetml/2006/main" count="195" uniqueCount="171">
  <si>
    <t>THE BAD HIRE</t>
  </si>
  <si>
    <t>MRC / ARV Framework  ·  Hypora Consulting</t>
  </si>
  <si>
    <t>EPISODE 1  ·  WHAT A BAD HIRE ACTUALLY COSTS YOU</t>
  </si>
  <si>
    <t>MRC</t>
  </si>
  <si>
    <t>Mistaken Recruitment Cost</t>
  </si>
  <si>
    <t>The true all-in cost of a bad or lost hire — job board spend, manager time, lost productivity, and the customer relationships that walked out the door.</t>
  </si>
  <si>
    <t>ARV</t>
  </si>
  <si>
    <t>Asset Retention Value</t>
  </si>
  <si>
    <t>What a developed, retained employee generates over their tenure. The multiplier that the right infrastructure and systems create.</t>
  </si>
  <si>
    <t>DELTA</t>
  </si>
  <si>
    <t>The Savings Gap</t>
  </si>
  <si>
    <t>Cut your voluntary quit rate in half with better systems and AI as a force multiplier. That delta pays for the engagement before the conversation ends.</t>
  </si>
  <si>
    <t>COLOR CODING GUIDE — Industry Standard</t>
  </si>
  <si>
    <t xml:space="preserve">  ●  Blue text = Hardcoded inputs (cells you change for your scenario)</t>
  </si>
  <si>
    <t xml:space="preserve">  ●  Black text = Formulas and calculated outputs (do not edit)</t>
  </si>
  <si>
    <t xml:space="preserve">  ●  Green text = Cross-sheet links pulling from the Assumptions tab</t>
  </si>
  <si>
    <t>Assumptions — All Model Inputs</t>
  </si>
  <si>
    <t>Blue cells = inputs you control  ·  Change these to model different scenarios</t>
  </si>
  <si>
    <t xml:space="preserve">  A  ·  COMPANY PROFILE</t>
  </si>
  <si>
    <t>Assumption</t>
  </si>
  <si>
    <t>Value</t>
  </si>
  <si>
    <t>Source / Notes</t>
  </si>
  <si>
    <t>Average employee salary</t>
  </si>
  <si>
    <t>Adjust to your role — BLS OEWS median wages by occupation</t>
  </si>
  <si>
    <t>Team headcount in scope</t>
  </si>
  <si>
    <t>Total employees you are modeling</t>
  </si>
  <si>
    <t>Industry quit rate — annualized</t>
  </si>
  <si>
    <t>From Industry Churn tab · BLS JOLTS 2025 · Median Value</t>
  </si>
  <si>
    <t>Manager fully-loaded hourly rate</t>
  </si>
  <si>
    <t>Salary + benefits ÷ 2080 hours</t>
  </si>
  <si>
    <t>Annual revenue per employee</t>
  </si>
  <si>
    <t>Total revenue ÷ headcount — used in ARV tab</t>
  </si>
  <si>
    <t xml:space="preserve">  B  ·  RECRUITMENT COST INPUTS</t>
  </si>
  <si>
    <t>Job board cost per opening</t>
  </si>
  <si>
    <t>Indeed sponsored: $300–$500/mo · ZipRecruiter: $299–$899/mo · 2-month avg</t>
  </si>
  <si>
    <t>Average days to fill a role</t>
  </si>
  <si>
    <t>SHRM 2025 Talent Acquisition Benchmarking Report</t>
  </si>
  <si>
    <t>Manager hours lost per bad hire</t>
  </si>
  <si>
    <t>Recruiting + managing out + rehiring cycle</t>
  </si>
  <si>
    <t>DOL cost floor (% of salary)</t>
  </si>
  <si>
    <t>U.S. Dept of Labor: minimum cost = 30% of first-year earnings</t>
  </si>
  <si>
    <t>SHRM midpoint (% of salary)</t>
  </si>
  <si>
    <t>SHRM: avg replacement cost = 50–200% salary · midpoint = 100%</t>
  </si>
  <si>
    <t xml:space="preserve">  C  ·  RETENTION &amp; ARV INPUTS</t>
  </si>
  <si>
    <t>New hire ramp time (months)</t>
  </si>
  <si>
    <t>Time to full productivity — adjust per role complexity</t>
  </si>
  <si>
    <t>Productivity % during ramp</t>
  </si>
  <si>
    <t>Industry estimate: 50% capacity during ramp period</t>
  </si>
  <si>
    <t>Avg employee tenure — current</t>
  </si>
  <si>
    <t>Derived: 1 ÷ annualized quit rate (BLS JOLTS)  ·  Updates automatically when quit rate changes</t>
  </si>
  <si>
    <t>Avg employee tenure — with systems</t>
  </si>
  <si>
    <t>Derived: 1 ÷ (quit rate ÷ 2)  ·  Projects tenure if quit rate cut in half via systems + AI</t>
  </si>
  <si>
    <t>All blue cells are inputs. Black cells on other tabs are formulas that pull from this sheet using green cross-sheet links.</t>
  </si>
  <si>
    <t>BLS JOLTS 2025 — Separation &amp; Quit Rates by Industry</t>
  </si>
  <si>
    <t>Source: U.S. Bureau of Labor Statistics  ·  Seasonally Adjusted  ·  Annualized (monthly avg × 12)</t>
  </si>
  <si>
    <t>Industry</t>
  </si>
  <si>
    <t>Total Sep Rate
(Annualized)</t>
  </si>
  <si>
    <t>Quit Rate
(Annualized — MRC Signal)</t>
  </si>
  <si>
    <t>Seasonal / Layoff
Delta</t>
  </si>
  <si>
    <t>★  Accommodation and food services</t>
  </si>
  <si>
    <t xml:space="preserve">    Leisure and hospitality</t>
  </si>
  <si>
    <t xml:space="preserve">    Arts, entertainment, and recreation</t>
  </si>
  <si>
    <t>★  Professional and business services</t>
  </si>
  <si>
    <t>★  Transportation, warehousing, and utilities</t>
  </si>
  <si>
    <t>★  Construction</t>
  </si>
  <si>
    <t>★  Retail trade</t>
  </si>
  <si>
    <t xml:space="preserve">    Other services</t>
  </si>
  <si>
    <t xml:space="preserve">    Mining and logging</t>
  </si>
  <si>
    <t xml:space="preserve">    Health care and social assistance</t>
  </si>
  <si>
    <t xml:space="preserve">    Information</t>
  </si>
  <si>
    <t xml:space="preserve">    Nondurable goods manufacturing</t>
  </si>
  <si>
    <t xml:space="preserve">    Real estate and rental and leasing</t>
  </si>
  <si>
    <t xml:space="preserve">    Manufacturing</t>
  </si>
  <si>
    <t xml:space="preserve">    Wholesale trade</t>
  </si>
  <si>
    <t xml:space="preserve">    Financial activities</t>
  </si>
  <si>
    <t xml:space="preserve">    Durable goods manufacturing</t>
  </si>
  <si>
    <t xml:space="preserve">    Finance and insurance</t>
  </si>
  <si>
    <t xml:space="preserve">    Private educational services</t>
  </si>
  <si>
    <t xml:space="preserve">    Federal government</t>
  </si>
  <si>
    <t xml:space="preserve">    State and local government</t>
  </si>
  <si>
    <t>★ = DFW SMB target industries  ·  Red quit rate = 30%+ annualized (high MRC risk)  ·  Quit rate removes seasonal layoff noise</t>
  </si>
  <si>
    <t>Quit Rate = voluntary departures only.  Total Sep - Quit = seasonal/layoff component.  Use Quit Rate as your MRC input.</t>
  </si>
  <si>
    <t>MRC Calculator — Mistaken Recruitment Cost</t>
  </si>
  <si>
    <t>All inputs pull from Assumptions tab (green = cross-sheet link)  ·  Black cells = calculated outputs</t>
  </si>
  <si>
    <t xml:space="preserve">  A  ·  INPUTS  (linked from Assumptions tab)</t>
  </si>
  <si>
    <t>Input</t>
  </si>
  <si>
    <t>Team headcount</t>
  </si>
  <si>
    <t>Industry quit rate (annualized)</t>
  </si>
  <si>
    <t>Average days to fill</t>
  </si>
  <si>
    <t>Manager hourly rate</t>
  </si>
  <si>
    <t xml:space="preserve">  B  ·  MRC PER MISTAKEN HIRE</t>
  </si>
  <si>
    <t>Cost Component</t>
  </si>
  <si>
    <t>Conservative (DOL Floor)</t>
  </si>
  <si>
    <t>Midpoint (SHRM 100%)</t>
  </si>
  <si>
    <t>Job board / acquisition cost (hard)</t>
  </si>
  <si>
    <t>Manager time lost (soft cost)</t>
  </si>
  <si>
    <t>Salary-based cost — DOL floor</t>
  </si>
  <si>
    <t>Salary-based cost — SHRM midpoint</t>
  </si>
  <si>
    <t>Lost productivity (daily rate × days to fill)</t>
  </si>
  <si>
    <t>MRC PER MISTAKEN HIRE</t>
  </si>
  <si>
    <t xml:space="preserve">  C  ·  ANNUAL MRC — FULL TEAM BLEED</t>
  </si>
  <si>
    <t>Scenario</t>
  </si>
  <si>
    <t>Conservative</t>
  </si>
  <si>
    <t>Midpoint</t>
  </si>
  <si>
    <t>Annual exits at current quit rate</t>
  </si>
  <si>
    <t>Annual MRC at current quit rate</t>
  </si>
  <si>
    <t>Annual MRC if quit rate cut in HALF (AI + Systems)</t>
  </si>
  <si>
    <t>DELTA — Annual savings from cutting quit rate in half</t>
  </si>
  <si>
    <t>Systems | Staff - Strategy Focused</t>
  </si>
  <si>
    <t>MRC + ARV | Hypora Framework  ·  Strengthening from Within  ·  HyporaGroup.com</t>
  </si>
  <si>
    <t>ARV — Asset Retention Value  ·  The Closer</t>
  </si>
  <si>
    <t>What a developed, retained employee generates — the value side of the MRC/ARV equation</t>
  </si>
  <si>
    <t xml:space="preserve">  A  ·  INPUTS  (from Assumptions tab)</t>
  </si>
  <si>
    <t>Value (linked)</t>
  </si>
  <si>
    <t>Average salary</t>
  </si>
  <si>
    <t>Avg tenure — current state (yrs)</t>
  </si>
  <si>
    <t>Avg tenure — with systems (yrs)</t>
  </si>
  <si>
    <t xml:space="preserve">  B  ·  ARV CALCULATIONS</t>
  </si>
  <si>
    <t>Metric</t>
  </si>
  <si>
    <t>Current State</t>
  </si>
  <si>
    <t>With Hypora Systems</t>
  </si>
  <si>
    <t>Lost productivity per hire during ramp</t>
  </si>
  <si>
    <t>Total revenue generated (full tenure)</t>
  </si>
  <si>
    <t>Net ARV (revenue generated minus ramp cost)</t>
  </si>
  <si>
    <t>ARV GAIN — Additional value from retaining longer</t>
  </si>
  <si>
    <t>—</t>
  </si>
  <si>
    <t xml:space="preserve">  C  ·  THE FULL PICTURE — MRC Savings + ARV Gain</t>
  </si>
  <si>
    <t>Annual MRC savings (quit rate cut in half)</t>
  </si>
  <si>
    <t>ARV gain from improved retention</t>
  </si>
  <si>
    <t>TOTAL ANNUAL IMPACT  (MRC Savings + ARV Gain)</t>
  </si>
  <si>
    <t>Strengthening from Within.  In dollars.  Per year.</t>
  </si>
  <si>
    <t xml:space="preserve">Hypora Consulting  ·  HyporaGroup.com  </t>
  </si>
  <si>
    <t>Data Sources &amp; Citations</t>
  </si>
  <si>
    <t>All sources used in the MRC / ARV Framework — Episode 1: The Bad Hire</t>
  </si>
  <si>
    <t>Organization / Source</t>
  </si>
  <si>
    <t>Statistic Used</t>
  </si>
  <si>
    <t>URL / Reference</t>
  </si>
  <si>
    <t>U.S. Bureau of Labor Statistics</t>
  </si>
  <si>
    <t>JOLTS — Monthly separation &amp; quit rates by industry (2019–2025)</t>
  </si>
  <si>
    <t>https://download.bls.gov/pub/time.series/jt/</t>
  </si>
  <si>
    <t>OEWS — Occupational Employment and Wage Statistics (salary benchmarks)</t>
  </si>
  <si>
    <t>https://www.bls.gov/oes/tables.htm</t>
  </si>
  <si>
    <t>JOLTS Data Viewer — interactive charts and tables</t>
  </si>
  <si>
    <t>https://www.bls.gov/jlt/</t>
  </si>
  <si>
    <t>SHRM</t>
  </si>
  <si>
    <t>Average cost per hire: $5,475 non-executive / $35,879 executive (2025)</t>
  </si>
  <si>
    <t>https://www.shrm.org/topics-tools/research/talent-acquisition</t>
  </si>
  <si>
    <t>Replacement cost = 50–200% of annual salary (midpoint ~100%)</t>
  </si>
  <si>
    <t>https://www.shrm.org/topics-tools/research/human-capital-benchmarking</t>
  </si>
  <si>
    <t>Average time to fill a role: 42 days (2025 benchmark)</t>
  </si>
  <si>
    <t>U.S. Department of Labor</t>
  </si>
  <si>
    <t>Minimum bad hire cost = 30% of first-year earnings</t>
  </si>
  <si>
    <t>https://www.dol.gov/general/topic/wages</t>
  </si>
  <si>
    <t>Indeed</t>
  </si>
  <si>
    <t>Sponsored job posts: pay-per-click from $5/day; resume DB $100–$250/mo</t>
  </si>
  <si>
    <t>https://www.indeed.com/hire/</t>
  </si>
  <si>
    <t>ZipRecruiter</t>
  </si>
  <si>
    <t>Standard plans: $299–$899/mo per slot; TrafficBoost $299–$500 per post</t>
  </si>
  <si>
    <t>https://www.ziprecruiter.com/pricing</t>
  </si>
  <si>
    <t>CFO Research / Gallup</t>
  </si>
  <si>
    <t>Managers spend 17% of time managing underperforming employees</t>
  </si>
  <si>
    <t>https://www.gallup.com/workplace/285674/improve-employee-engagement-workplace.aspx</t>
  </si>
  <si>
    <t>Gallup</t>
  </si>
  <si>
    <t>Actively disengaged employees cost $450–550B annually in lost productivity</t>
  </si>
  <si>
    <t>Federal Reserve Bank of St. Louis (FRED)</t>
  </si>
  <si>
    <t>JOLTS time-series data (540+ BLS series, downloadable CSV)</t>
  </si>
  <si>
    <t>https://fred.stlouisfed.org/categories/32241</t>
  </si>
  <si>
    <t>METHODOLOGY NOTE</t>
  </si>
  <si>
    <t>BLS JOLTS separation rates are published as monthly percentages. Annualized figures in this model = monthly average × 12, consistent with BLS methodology. Quit rates (voluntary departures only) are used as the primary MRC signal — they exclude seasonal layoffs and planned workforce reductions, isolating the preventable portion of turnover. All data seasonally adjusted. Source year: 2025.</t>
  </si>
  <si>
    <t xml:space="preserve">Strengthening from Within  |  HyporaGroup.com  |  </t>
  </si>
  <si>
    <t>→  TABS:  Assumptions  |  Industry Churn  |  MRC Calculator  |  ARV  | 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</si>
</sst>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"/>
    <numFmt numFmtId="165" formatCode="0.0%"/>
    <numFmt numFmtId="166" formatCode="0.0"/>
  </numFmts>
  <fonts count="29" x14ac:knownFonts="1">
    <font>
      <sz val="11"/>
      <color theme="1"/>
      <name val="Calibri"/>
      <family val="2"/>
      <charset val="1"/>
    </font>
    <font>
      <b/>
      <sz val="38"/>
      <color rgb="FFC9A84C"/>
      <name val="Arial"/>
      <family val="2"/>
      <charset val="1"/>
    </font>
    <font>
      <sz val="14"/>
      <color rgb="FFFFFFFF"/>
      <name val="Arial"/>
      <family val="2"/>
      <charset val="1"/>
    </font>
    <font>
      <sz val="10"/>
      <color rgb="FFC9A84C"/>
      <name val="Arial"/>
      <family val="2"/>
      <charset val="1"/>
    </font>
    <font>
      <b/>
      <sz val="11"/>
      <color rgb="FF1B2A4A"/>
      <name val="Arial"/>
      <family val="2"/>
      <charset val="1"/>
    </font>
    <font>
      <b/>
      <sz val="20"/>
      <color rgb="FFFFFFFF"/>
      <name val="Arial"/>
      <family val="2"/>
      <charset val="1"/>
    </font>
    <font>
      <b/>
      <sz val="12"/>
      <color rgb="FF1B2A4A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0000FF"/>
      <name val="Arial"/>
      <family val="2"/>
      <charset val="1"/>
    </font>
    <font>
      <sz val="10"/>
      <color rgb="FF006400"/>
      <name val="Arial"/>
      <family val="2"/>
      <charset val="1"/>
    </font>
    <font>
      <b/>
      <sz val="10"/>
      <color rgb="FF1B2A4A"/>
      <name val="Arial"/>
      <family val="2"/>
      <charset val="1"/>
    </font>
    <font>
      <b/>
      <sz val="16"/>
      <color rgb="FFFFFFFF"/>
      <name val="Arial"/>
      <family val="2"/>
      <charset val="1"/>
    </font>
    <font>
      <sz val="9"/>
      <color rgb="FFC9A84C"/>
      <name val="Arial"/>
      <family val="2"/>
      <charset val="1"/>
    </font>
    <font>
      <b/>
      <sz val="9"/>
      <color rgb="FFFFFFFF"/>
      <name val="Arial"/>
      <family val="2"/>
      <charset val="1"/>
    </font>
    <font>
      <i/>
      <sz val="8"/>
      <color rgb="FF555555"/>
      <name val="Arial"/>
      <family val="2"/>
      <charset val="1"/>
    </font>
    <font>
      <sz val="10"/>
      <color rgb="FF000000"/>
      <name val="Arial"/>
      <family val="2"/>
    </font>
    <font>
      <i/>
      <sz val="8"/>
      <color rgb="FF777777"/>
      <name val="Arial"/>
      <family val="2"/>
    </font>
    <font>
      <i/>
      <sz val="9"/>
      <color rgb="FF555555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C0392B"/>
      <name val="Arial"/>
      <family val="2"/>
      <charset val="1"/>
    </font>
    <font>
      <i/>
      <sz val="9"/>
      <color rgb="FF1B2A4A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2"/>
      <color rgb="FFC9A84C"/>
      <name val="Arial"/>
      <family val="2"/>
      <charset val="1"/>
    </font>
    <font>
      <b/>
      <sz val="13"/>
      <color rgb="FF1B2A4A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4"/>
      <color rgb="FFC9A84C"/>
      <name val="Arial"/>
      <family val="2"/>
      <charset val="1"/>
    </font>
    <font>
      <sz val="9"/>
      <color rgb="FF000000"/>
      <name val="Arial"/>
      <family val="2"/>
      <charset val="1"/>
    </font>
    <font>
      <u/>
      <sz val="9"/>
      <color rgb="FF0563C1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1B2A4A"/>
        <bgColor rgb="FF2E4057"/>
      </patternFill>
    </fill>
    <fill>
      <patternFill patternType="solid">
        <fgColor rgb="FFC9A84C"/>
        <bgColor rgb="FFFF9900"/>
      </patternFill>
    </fill>
    <fill>
      <patternFill patternType="solid">
        <fgColor rgb="FFF5E9C8"/>
        <bgColor rgb="FFF2F2F2"/>
      </patternFill>
    </fill>
    <fill>
      <patternFill patternType="solid">
        <fgColor rgb="FFF2F2F2"/>
        <bgColor rgb="FFEBF5FB"/>
      </patternFill>
    </fill>
    <fill>
      <patternFill patternType="solid">
        <fgColor rgb="FF2E4057"/>
        <bgColor rgb="FF1B2A4A"/>
      </patternFill>
    </fill>
    <fill>
      <patternFill patternType="solid">
        <fgColor rgb="FFEBF5FB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E8F5E9"/>
        <bgColor rgb="FFEBF5FB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0" fillId="3" borderId="0" xfId="0" applyFill="1"/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14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164" fontId="9" fillId="7" borderId="1" xfId="0" applyNumberFormat="1" applyFont="1" applyFill="1" applyBorder="1" applyAlignment="1">
      <alignment horizontal="right" vertical="center"/>
    </xf>
    <xf numFmtId="0" fontId="15" fillId="8" borderId="1" xfId="0" applyFont="1" applyFill="1" applyBorder="1" applyAlignment="1">
      <alignment horizontal="left" vertical="center" wrapText="1"/>
    </xf>
    <xf numFmtId="3" fontId="9" fillId="7" borderId="1" xfId="0" applyNumberFormat="1" applyFont="1" applyFill="1" applyBorder="1" applyAlignment="1">
      <alignment horizontal="right" vertical="center"/>
    </xf>
    <xf numFmtId="165" fontId="9" fillId="7" borderId="1" xfId="0" applyNumberFormat="1" applyFont="1" applyFill="1" applyBorder="1" applyAlignment="1">
      <alignment horizontal="right" vertical="center"/>
    </xf>
    <xf numFmtId="9" fontId="9" fillId="7" borderId="1" xfId="0" applyNumberFormat="1" applyFont="1" applyFill="1" applyBorder="1" applyAlignment="1">
      <alignment horizontal="right" vertical="center"/>
    </xf>
    <xf numFmtId="166" fontId="16" fillId="7" borderId="1" xfId="0" applyNumberFormat="1" applyFont="1" applyFill="1" applyBorder="1" applyAlignment="1">
      <alignment horizontal="right" vertical="center"/>
    </xf>
    <xf numFmtId="0" fontId="17" fillId="8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165" fontId="20" fillId="4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7" fillId="8" borderId="1" xfId="0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center" vertical="center" wrapText="1"/>
    </xf>
    <xf numFmtId="165" fontId="20" fillId="8" borderId="1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165" fontId="19" fillId="5" borderId="1" xfId="0" applyNumberFormat="1" applyFont="1" applyFill="1" applyBorder="1" applyAlignment="1">
      <alignment horizontal="center" vertical="center" wrapText="1"/>
    </xf>
    <xf numFmtId="165" fontId="19" fillId="4" borderId="1" xfId="0" applyNumberFormat="1" applyFont="1" applyFill="1" applyBorder="1" applyAlignment="1">
      <alignment horizontal="center" vertical="center" wrapText="1"/>
    </xf>
    <xf numFmtId="165" fontId="19" fillId="8" borderId="1" xfId="0" applyNumberFormat="1" applyFont="1" applyFill="1" applyBorder="1" applyAlignment="1">
      <alignment horizontal="center" vertical="center" wrapText="1"/>
    </xf>
    <xf numFmtId="164" fontId="10" fillId="9" borderId="1" xfId="0" applyNumberFormat="1" applyFont="1" applyFill="1" applyBorder="1" applyAlignment="1">
      <alignment horizontal="right" vertical="center"/>
    </xf>
    <xf numFmtId="3" fontId="10" fillId="9" borderId="1" xfId="0" applyNumberFormat="1" applyFont="1" applyFill="1" applyBorder="1" applyAlignment="1">
      <alignment horizontal="right" vertical="center"/>
    </xf>
    <xf numFmtId="165" fontId="10" fillId="9" borderId="1" xfId="0" applyNumberFormat="1" applyFont="1" applyFill="1" applyBorder="1" applyAlignment="1">
      <alignment horizontal="right" vertical="center"/>
    </xf>
    <xf numFmtId="9" fontId="10" fillId="9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22" fillId="2" borderId="0" xfId="0" applyFont="1" applyFill="1" applyAlignment="1">
      <alignment horizontal="left" vertical="center" wrapText="1"/>
    </xf>
    <xf numFmtId="164" fontId="23" fillId="2" borderId="1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left" vertical="center" wrapText="1"/>
    </xf>
    <xf numFmtId="164" fontId="24" fillId="3" borderId="1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0" fontId="25" fillId="2" borderId="0" xfId="0" applyFont="1" applyFill="1" applyAlignment="1">
      <alignment horizontal="left" vertical="center" wrapText="1"/>
    </xf>
    <xf numFmtId="164" fontId="26" fillId="2" borderId="1" xfId="0" applyNumberFormat="1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left"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27" fillId="8" borderId="1" xfId="0" applyFont="1" applyFill="1" applyBorder="1" applyAlignment="1">
      <alignment horizontal="left" vertical="center" wrapText="1"/>
    </xf>
    <xf numFmtId="0" fontId="28" fillId="8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164" fontId="10" fillId="9" borderId="1" xfId="0" applyNumberFormat="1" applyFont="1" applyFill="1" applyBorder="1" applyAlignment="1">
      <alignment horizontal="right" vertical="center"/>
    </xf>
    <xf numFmtId="3" fontId="10" fillId="9" borderId="1" xfId="0" applyNumberFormat="1" applyFont="1" applyFill="1" applyBorder="1" applyAlignment="1">
      <alignment horizontal="right" vertical="center"/>
    </xf>
    <xf numFmtId="9" fontId="10" fillId="9" borderId="1" xfId="0" applyNumberFormat="1" applyFont="1" applyFill="1" applyBorder="1" applyAlignment="1">
      <alignment horizontal="right" vertical="center"/>
    </xf>
    <xf numFmtId="166" fontId="10" fillId="9" borderId="1" xfId="0" applyNumberFormat="1" applyFont="1" applyFill="1" applyBorder="1" applyAlignment="1">
      <alignment horizontal="right" vertical="center"/>
    </xf>
    <xf numFmtId="0" fontId="27" fillId="5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2F2F2"/>
      <rgbColor rgb="FFE8F5E9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5FB"/>
      <rgbColor rgb="FFCCFFCC"/>
      <rgbColor rgb="FFF5E9C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C9A84C"/>
      <rgbColor rgb="FF1B2A4A"/>
      <rgbColor rgb="FF339966"/>
      <rgbColor rgb="FF003300"/>
      <rgbColor rgb="FF333300"/>
      <rgbColor rgb="FFC0392B"/>
      <rgbColor rgb="FF993366"/>
      <rgbColor rgb="FF333399"/>
      <rgbColor rgb="FF2E405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showGridLines="0" tabSelected="1" zoomScaleNormal="100" workbookViewId="0">
      <selection activeCell="M4" sqref="M4"/>
    </sheetView>
  </sheetViews>
  <sheetFormatPr baseColWidth="10" defaultColWidth="8.6640625" defaultRowHeight="15" x14ac:dyDescent="0.2"/>
  <cols>
    <col min="1" max="1" width="4" customWidth="1"/>
    <col min="2" max="7" width="14" customWidth="1"/>
    <col min="8" max="8" width="4" customWidth="1"/>
  </cols>
  <sheetData>
    <row r="1" spans="1:8" ht="7.5" customHeight="1" x14ac:dyDescent="0.2">
      <c r="A1" s="15"/>
      <c r="B1" s="15"/>
      <c r="C1" s="15"/>
      <c r="D1" s="15"/>
      <c r="E1" s="15"/>
      <c r="F1" s="15"/>
      <c r="G1" s="15"/>
      <c r="H1" s="15"/>
    </row>
    <row r="2" spans="1:8" ht="60" customHeight="1" x14ac:dyDescent="0.2">
      <c r="A2" s="15"/>
      <c r="B2" s="14" t="s">
        <v>0</v>
      </c>
      <c r="C2" s="14"/>
      <c r="D2" s="14"/>
      <c r="E2" s="14"/>
      <c r="F2" s="14"/>
      <c r="G2" s="14"/>
      <c r="H2" s="15"/>
    </row>
    <row r="3" spans="1:8" ht="34.5" customHeight="1" x14ac:dyDescent="0.2">
      <c r="A3" s="15"/>
      <c r="B3" s="13" t="s">
        <v>1</v>
      </c>
      <c r="C3" s="13"/>
      <c r="D3" s="13"/>
      <c r="E3" s="13"/>
      <c r="F3" s="13"/>
      <c r="G3" s="13"/>
      <c r="H3" s="15"/>
    </row>
    <row r="4" spans="1:8" ht="24.75" customHeight="1" x14ac:dyDescent="0.2">
      <c r="A4" s="15"/>
      <c r="B4" s="12" t="s">
        <v>169</v>
      </c>
      <c r="C4" s="12"/>
      <c r="D4" s="12"/>
      <c r="E4" s="12"/>
      <c r="F4" s="12"/>
      <c r="G4" s="12"/>
      <c r="H4" s="15"/>
    </row>
    <row r="5" spans="1:8" ht="6" customHeight="1" x14ac:dyDescent="0.2">
      <c r="A5" s="16"/>
      <c r="B5" s="16"/>
      <c r="C5" s="16"/>
      <c r="D5" s="16"/>
      <c r="E5" s="16"/>
      <c r="F5" s="16"/>
      <c r="G5" s="16"/>
      <c r="H5" s="16"/>
    </row>
    <row r="6" spans="1:8" ht="21.75" customHeight="1" x14ac:dyDescent="0.2">
      <c r="B6" s="11" t="s">
        <v>2</v>
      </c>
      <c r="C6" s="11"/>
      <c r="D6" s="11"/>
      <c r="E6" s="11"/>
      <c r="F6" s="11"/>
      <c r="G6" s="11"/>
    </row>
    <row r="9" spans="1:8" ht="21.75" customHeight="1" x14ac:dyDescent="0.2">
      <c r="B9" s="10" t="s">
        <v>3</v>
      </c>
      <c r="C9" s="9"/>
      <c r="D9" s="8" t="s">
        <v>4</v>
      </c>
      <c r="E9" s="8"/>
      <c r="F9" s="8"/>
      <c r="G9" s="8"/>
    </row>
    <row r="10" spans="1:8" ht="15.75" customHeight="1" x14ac:dyDescent="0.2">
      <c r="B10" s="10"/>
      <c r="C10" s="10"/>
      <c r="D10" s="7" t="s">
        <v>5</v>
      </c>
      <c r="E10" s="7"/>
      <c r="F10" s="7"/>
      <c r="G10" s="7"/>
    </row>
    <row r="11" spans="1:8" ht="15.75" customHeight="1" x14ac:dyDescent="0.2">
      <c r="B11" s="10"/>
      <c r="C11" s="10"/>
      <c r="D11" s="10"/>
      <c r="E11" s="7"/>
      <c r="F11" s="7"/>
      <c r="G11" s="7"/>
    </row>
    <row r="12" spans="1:8" ht="15.75" customHeight="1" x14ac:dyDescent="0.2">
      <c r="B12" s="10"/>
      <c r="C12" s="10"/>
      <c r="D12" s="10"/>
      <c r="E12" s="7"/>
      <c r="F12" s="7"/>
      <c r="G12" s="7"/>
    </row>
    <row r="14" spans="1:8" ht="21.75" customHeight="1" x14ac:dyDescent="0.2">
      <c r="B14" s="10" t="s">
        <v>6</v>
      </c>
      <c r="C14" s="9"/>
      <c r="D14" s="8" t="s">
        <v>7</v>
      </c>
      <c r="E14" s="8"/>
      <c r="F14" s="8"/>
      <c r="G14" s="8"/>
    </row>
    <row r="15" spans="1:8" ht="15.75" customHeight="1" x14ac:dyDescent="0.2">
      <c r="B15" s="10"/>
      <c r="C15" s="10"/>
      <c r="D15" s="7" t="s">
        <v>8</v>
      </c>
      <c r="E15" s="7"/>
      <c r="F15" s="7"/>
      <c r="G15" s="7"/>
    </row>
    <row r="16" spans="1:8" ht="15.75" customHeight="1" x14ac:dyDescent="0.2">
      <c r="B16" s="10"/>
      <c r="C16" s="10"/>
      <c r="D16" s="10"/>
      <c r="E16" s="7"/>
      <c r="F16" s="7"/>
      <c r="G16" s="7"/>
    </row>
    <row r="17" spans="2:7" ht="15.75" customHeight="1" x14ac:dyDescent="0.2">
      <c r="B17" s="10"/>
      <c r="C17" s="10"/>
      <c r="D17" s="10"/>
      <c r="E17" s="7"/>
      <c r="F17" s="7"/>
      <c r="G17" s="7"/>
    </row>
    <row r="19" spans="2:7" ht="21.75" customHeight="1" x14ac:dyDescent="0.2">
      <c r="B19" s="10" t="s">
        <v>9</v>
      </c>
      <c r="C19" s="9"/>
      <c r="D19" s="8" t="s">
        <v>10</v>
      </c>
      <c r="E19" s="8"/>
      <c r="F19" s="8"/>
      <c r="G19" s="8"/>
    </row>
    <row r="20" spans="2:7" ht="15.75" customHeight="1" x14ac:dyDescent="0.2">
      <c r="B20" s="10"/>
      <c r="C20" s="10"/>
      <c r="D20" s="7" t="s">
        <v>11</v>
      </c>
      <c r="E20" s="7"/>
      <c r="F20" s="7"/>
      <c r="G20" s="7"/>
    </row>
    <row r="21" spans="2:7" ht="15.75" customHeight="1" x14ac:dyDescent="0.2">
      <c r="B21" s="10"/>
      <c r="C21" s="10"/>
      <c r="D21" s="10"/>
      <c r="E21" s="7"/>
      <c r="F21" s="7"/>
      <c r="G21" s="7"/>
    </row>
    <row r="22" spans="2:7" ht="15.75" customHeight="1" x14ac:dyDescent="0.2">
      <c r="B22" s="10"/>
      <c r="C22" s="10"/>
      <c r="D22" s="10"/>
      <c r="E22" s="7"/>
      <c r="F22" s="7"/>
      <c r="G22" s="7"/>
    </row>
    <row r="24" spans="2:7" ht="21.75" customHeight="1" x14ac:dyDescent="0.2">
      <c r="B24" s="6" t="s">
        <v>12</v>
      </c>
      <c r="C24" s="6"/>
      <c r="D24" s="6"/>
      <c r="E24" s="6"/>
      <c r="F24" s="6"/>
      <c r="G24" s="6"/>
    </row>
    <row r="25" spans="2:7" ht="18" customHeight="1" x14ac:dyDescent="0.2">
      <c r="B25" s="5" t="s">
        <v>13</v>
      </c>
      <c r="C25" s="5"/>
      <c r="D25" s="5"/>
      <c r="E25" s="5"/>
      <c r="F25" s="5"/>
      <c r="G25" s="5"/>
    </row>
    <row r="26" spans="2:7" ht="18" customHeight="1" x14ac:dyDescent="0.2">
      <c r="B26" s="7" t="s">
        <v>14</v>
      </c>
      <c r="C26" s="7"/>
      <c r="D26" s="7"/>
      <c r="E26" s="7"/>
      <c r="F26" s="7"/>
      <c r="G26" s="7"/>
    </row>
    <row r="27" spans="2:7" ht="18" customHeight="1" x14ac:dyDescent="0.2">
      <c r="B27" s="4" t="s">
        <v>15</v>
      </c>
      <c r="C27" s="4"/>
      <c r="D27" s="4"/>
      <c r="E27" s="4"/>
      <c r="F27" s="4"/>
      <c r="G27" s="4"/>
    </row>
    <row r="29" spans="2:7" ht="21.75" customHeight="1" x14ac:dyDescent="0.2">
      <c r="B29" s="3" t="s">
        <v>170</v>
      </c>
      <c r="C29" s="3"/>
      <c r="D29" s="3"/>
      <c r="E29" s="3"/>
      <c r="F29" s="3"/>
      <c r="G29" s="3"/>
    </row>
  </sheetData>
  <mergeCells count="21">
    <mergeCell ref="B24:G24"/>
    <mergeCell ref="B25:G25"/>
    <mergeCell ref="B26:G26"/>
    <mergeCell ref="B27:G27"/>
    <mergeCell ref="B29:G29"/>
    <mergeCell ref="B14:B17"/>
    <mergeCell ref="C14:C17"/>
    <mergeCell ref="D14:G14"/>
    <mergeCell ref="D15:G17"/>
    <mergeCell ref="B19:B22"/>
    <mergeCell ref="C19:C22"/>
    <mergeCell ref="D19:G19"/>
    <mergeCell ref="D20:G22"/>
    <mergeCell ref="B2:G2"/>
    <mergeCell ref="B3:G3"/>
    <mergeCell ref="B4:G4"/>
    <mergeCell ref="B6:G6"/>
    <mergeCell ref="B9:B12"/>
    <mergeCell ref="C9:C12"/>
    <mergeCell ref="D9:G9"/>
    <mergeCell ref="D10:G1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showGridLines="0" zoomScale="114" zoomScaleNormal="114" workbookViewId="0">
      <selection activeCell="B26" sqref="B26"/>
    </sheetView>
  </sheetViews>
  <sheetFormatPr baseColWidth="10" defaultColWidth="8.6640625" defaultRowHeight="15" x14ac:dyDescent="0.2"/>
  <cols>
    <col min="1" max="1" width="3" customWidth="1"/>
    <col min="2" max="2" width="29.5" customWidth="1"/>
    <col min="4" max="4" width="49.33203125" customWidth="1"/>
    <col min="5" max="5" width="3" customWidth="1"/>
  </cols>
  <sheetData>
    <row r="1" spans="1:5" ht="7.5" customHeight="1" x14ac:dyDescent="0.2">
      <c r="A1" s="15"/>
      <c r="B1" s="15"/>
      <c r="C1" s="15"/>
      <c r="D1" s="15"/>
      <c r="E1" s="15"/>
    </row>
    <row r="2" spans="1:5" ht="39.75" customHeight="1" x14ac:dyDescent="0.2">
      <c r="A2" s="15"/>
      <c r="B2" s="2" t="s">
        <v>16</v>
      </c>
      <c r="C2" s="2"/>
      <c r="D2" s="2"/>
      <c r="E2" s="15"/>
    </row>
    <row r="3" spans="1:5" ht="19.5" customHeight="1" x14ac:dyDescent="0.2">
      <c r="A3" s="15"/>
      <c r="B3" s="1" t="s">
        <v>17</v>
      </c>
      <c r="C3" s="1"/>
      <c r="D3" s="1"/>
      <c r="E3" s="15"/>
    </row>
    <row r="4" spans="1:5" ht="6" customHeight="1" x14ac:dyDescent="0.2">
      <c r="A4" s="16"/>
      <c r="B4" s="16"/>
      <c r="C4" s="16"/>
      <c r="D4" s="16"/>
      <c r="E4" s="16"/>
    </row>
    <row r="6" spans="1:5" ht="21.75" customHeight="1" x14ac:dyDescent="0.2">
      <c r="B6" s="57" t="s">
        <v>18</v>
      </c>
      <c r="C6" s="57"/>
      <c r="D6" s="57"/>
    </row>
    <row r="7" spans="1:5" ht="30" customHeight="1" x14ac:dyDescent="0.2">
      <c r="B7" s="17" t="s">
        <v>19</v>
      </c>
      <c r="C7" s="17" t="s">
        <v>20</v>
      </c>
      <c r="D7" s="17" t="s">
        <v>21</v>
      </c>
    </row>
    <row r="8" spans="1:5" ht="18" customHeight="1" x14ac:dyDescent="0.2">
      <c r="B8" s="18" t="s">
        <v>22</v>
      </c>
      <c r="C8" s="19">
        <v>45000</v>
      </c>
      <c r="D8" s="20" t="s">
        <v>23</v>
      </c>
    </row>
    <row r="9" spans="1:5" ht="18" customHeight="1" x14ac:dyDescent="0.2">
      <c r="B9" s="18" t="s">
        <v>24</v>
      </c>
      <c r="C9" s="21">
        <v>20</v>
      </c>
      <c r="D9" s="20" t="s">
        <v>25</v>
      </c>
    </row>
    <row r="10" spans="1:5" ht="18" customHeight="1" x14ac:dyDescent="0.2">
      <c r="B10" s="18" t="s">
        <v>26</v>
      </c>
      <c r="C10" s="22">
        <v>0.192</v>
      </c>
      <c r="D10" s="20" t="s">
        <v>27</v>
      </c>
    </row>
    <row r="11" spans="1:5" ht="18" customHeight="1" x14ac:dyDescent="0.2">
      <c r="B11" s="18" t="s">
        <v>28</v>
      </c>
      <c r="C11" s="19">
        <v>45</v>
      </c>
      <c r="D11" s="20" t="s">
        <v>29</v>
      </c>
    </row>
    <row r="12" spans="1:5" ht="18" customHeight="1" x14ac:dyDescent="0.2">
      <c r="B12" s="18" t="s">
        <v>30</v>
      </c>
      <c r="C12" s="19">
        <v>150000</v>
      </c>
      <c r="D12" s="20" t="s">
        <v>31</v>
      </c>
    </row>
    <row r="14" spans="1:5" ht="21.75" customHeight="1" x14ac:dyDescent="0.2">
      <c r="B14" s="57" t="s">
        <v>32</v>
      </c>
      <c r="C14" s="57"/>
      <c r="D14" s="57"/>
    </row>
    <row r="15" spans="1:5" ht="30" customHeight="1" x14ac:dyDescent="0.2">
      <c r="B15" s="17" t="s">
        <v>19</v>
      </c>
      <c r="C15" s="17" t="s">
        <v>20</v>
      </c>
      <c r="D15" s="17" t="s">
        <v>21</v>
      </c>
    </row>
    <row r="16" spans="1:5" ht="18" customHeight="1" x14ac:dyDescent="0.2">
      <c r="B16" s="18" t="s">
        <v>33</v>
      </c>
      <c r="C16" s="19">
        <v>900</v>
      </c>
      <c r="D16" s="20" t="s">
        <v>34</v>
      </c>
    </row>
    <row r="17" spans="2:4" ht="18" customHeight="1" x14ac:dyDescent="0.2">
      <c r="B17" s="18" t="s">
        <v>35</v>
      </c>
      <c r="C17" s="21">
        <v>42</v>
      </c>
      <c r="D17" s="20" t="s">
        <v>36</v>
      </c>
    </row>
    <row r="18" spans="2:4" ht="18" customHeight="1" x14ac:dyDescent="0.2">
      <c r="B18" s="18" t="s">
        <v>37</v>
      </c>
      <c r="C18" s="21">
        <v>40</v>
      </c>
      <c r="D18" s="20" t="s">
        <v>38</v>
      </c>
    </row>
    <row r="19" spans="2:4" ht="18" customHeight="1" x14ac:dyDescent="0.2">
      <c r="B19" s="18" t="s">
        <v>39</v>
      </c>
      <c r="C19" s="23">
        <v>0.3</v>
      </c>
      <c r="D19" s="20" t="s">
        <v>40</v>
      </c>
    </row>
    <row r="20" spans="2:4" ht="18" customHeight="1" x14ac:dyDescent="0.2">
      <c r="B20" s="18" t="s">
        <v>41</v>
      </c>
      <c r="C20" s="23">
        <v>1</v>
      </c>
      <c r="D20" s="20" t="s">
        <v>42</v>
      </c>
    </row>
    <row r="22" spans="2:4" ht="21.75" customHeight="1" x14ac:dyDescent="0.2">
      <c r="B22" s="57" t="s">
        <v>43</v>
      </c>
      <c r="C22" s="57"/>
      <c r="D22" s="57"/>
    </row>
    <row r="23" spans="2:4" ht="30" customHeight="1" x14ac:dyDescent="0.2">
      <c r="B23" s="17" t="s">
        <v>19</v>
      </c>
      <c r="C23" s="17" t="s">
        <v>20</v>
      </c>
      <c r="D23" s="17" t="s">
        <v>21</v>
      </c>
    </row>
    <row r="24" spans="2:4" ht="18" customHeight="1" x14ac:dyDescent="0.2">
      <c r="B24" s="18" t="s">
        <v>44</v>
      </c>
      <c r="C24" s="21">
        <v>6</v>
      </c>
      <c r="D24" s="20" t="s">
        <v>45</v>
      </c>
    </row>
    <row r="25" spans="2:4" ht="18" customHeight="1" x14ac:dyDescent="0.2">
      <c r="B25" s="18" t="s">
        <v>46</v>
      </c>
      <c r="C25" s="23">
        <v>0.5</v>
      </c>
      <c r="D25" s="20" t="s">
        <v>47</v>
      </c>
    </row>
    <row r="26" spans="2:4" ht="18" customHeight="1" x14ac:dyDescent="0.2">
      <c r="B26" s="18" t="s">
        <v>48</v>
      </c>
      <c r="C26" s="24">
        <f>IFERROR(1/C10,0)</f>
        <v>5.208333333333333</v>
      </c>
      <c r="D26" s="25" t="s">
        <v>49</v>
      </c>
    </row>
    <row r="27" spans="2:4" ht="18" customHeight="1" x14ac:dyDescent="0.2">
      <c r="B27" s="18" t="s">
        <v>50</v>
      </c>
      <c r="C27" s="24">
        <f>IFERROR(1/(C10/2),0)</f>
        <v>10.416666666666666</v>
      </c>
      <c r="D27" s="25" t="s">
        <v>51</v>
      </c>
    </row>
    <row r="29" spans="2:4" ht="18" customHeight="1" x14ac:dyDescent="0.2">
      <c r="B29" s="58" t="s">
        <v>52</v>
      </c>
      <c r="C29" s="58"/>
      <c r="D29" s="58"/>
    </row>
  </sheetData>
  <mergeCells count="6">
    <mergeCell ref="B29:D29"/>
    <mergeCell ref="B2:D2"/>
    <mergeCell ref="B3:D3"/>
    <mergeCell ref="B6:D6"/>
    <mergeCell ref="B14:D14"/>
    <mergeCell ref="B22:D22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showGridLines="0" zoomScaleNormal="100" workbookViewId="0">
      <selection activeCell="I6" sqref="I6"/>
    </sheetView>
  </sheetViews>
  <sheetFormatPr baseColWidth="10" defaultColWidth="8.6640625" defaultRowHeight="15" x14ac:dyDescent="0.2"/>
  <cols>
    <col min="1" max="1" width="3" customWidth="1"/>
    <col min="2" max="2" width="34.83203125" customWidth="1"/>
    <col min="3" max="3" width="11.5" customWidth="1"/>
    <col min="4" max="4" width="21" customWidth="1"/>
    <col min="5" max="5" width="13.5" customWidth="1"/>
    <col min="6" max="6" width="3" customWidth="1"/>
  </cols>
  <sheetData>
    <row r="1" spans="1:9" x14ac:dyDescent="0.2">
      <c r="A1" s="15"/>
      <c r="B1" s="15"/>
      <c r="C1" s="15"/>
      <c r="D1" s="15"/>
      <c r="E1" s="15"/>
      <c r="F1" s="15"/>
    </row>
    <row r="2" spans="1:9" ht="19.5" customHeight="1" x14ac:dyDescent="0.2">
      <c r="A2" s="15"/>
      <c r="B2" s="2" t="s">
        <v>53</v>
      </c>
      <c r="C2" s="2"/>
      <c r="D2" s="2"/>
      <c r="E2" s="2"/>
      <c r="F2" s="15"/>
    </row>
    <row r="3" spans="1:9" ht="15" customHeight="1" x14ac:dyDescent="0.2">
      <c r="A3" s="15"/>
      <c r="B3" s="1" t="s">
        <v>54</v>
      </c>
      <c r="C3" s="1"/>
      <c r="D3" s="1"/>
      <c r="E3" s="1"/>
      <c r="F3" s="15"/>
    </row>
    <row r="4" spans="1:9" x14ac:dyDescent="0.2">
      <c r="A4" s="16"/>
      <c r="B4" s="16"/>
      <c r="C4" s="16"/>
      <c r="D4" s="16"/>
      <c r="E4" s="16"/>
      <c r="F4" s="16"/>
    </row>
    <row r="5" spans="1:9" ht="25.5" customHeight="1" x14ac:dyDescent="0.2">
      <c r="B5" s="17" t="s">
        <v>55</v>
      </c>
      <c r="C5" s="17" t="s">
        <v>56</v>
      </c>
      <c r="D5" s="17" t="s">
        <v>57</v>
      </c>
      <c r="E5" s="17" t="s">
        <v>58</v>
      </c>
    </row>
    <row r="6" spans="1:9" x14ac:dyDescent="0.2">
      <c r="B6" s="26" t="s">
        <v>59</v>
      </c>
      <c r="C6" s="27">
        <v>0.64800000000000002</v>
      </c>
      <c r="D6" s="28">
        <v>0.504</v>
      </c>
      <c r="E6" s="27">
        <v>0.14399999999999999</v>
      </c>
      <c r="I6" s="29"/>
    </row>
    <row r="7" spans="1:9" x14ac:dyDescent="0.2">
      <c r="B7" s="30" t="s">
        <v>60</v>
      </c>
      <c r="C7" s="31">
        <v>0.67200000000000004</v>
      </c>
      <c r="D7" s="32">
        <v>0.46800000000000003</v>
      </c>
      <c r="E7" s="31">
        <v>0.20399999999999999</v>
      </c>
    </row>
    <row r="8" spans="1:9" x14ac:dyDescent="0.2">
      <c r="B8" s="18" t="s">
        <v>61</v>
      </c>
      <c r="C8" s="33">
        <v>0.73199999999999998</v>
      </c>
      <c r="D8" s="34">
        <v>0.26400000000000001</v>
      </c>
      <c r="E8" s="33">
        <v>0.46800000000000003</v>
      </c>
    </row>
    <row r="9" spans="1:9" x14ac:dyDescent="0.2">
      <c r="B9" s="26" t="s">
        <v>62</v>
      </c>
      <c r="C9" s="27">
        <v>0.55200000000000005</v>
      </c>
      <c r="D9" s="35">
        <v>0.27600000000000002</v>
      </c>
      <c r="E9" s="27">
        <v>0.27600000000000002</v>
      </c>
    </row>
    <row r="10" spans="1:9" ht="27.75" customHeight="1" x14ac:dyDescent="0.2">
      <c r="B10" s="26" t="s">
        <v>63</v>
      </c>
      <c r="C10" s="27">
        <v>0.48</v>
      </c>
      <c r="D10" s="35">
        <v>0.26400000000000001</v>
      </c>
      <c r="E10" s="27">
        <v>0.216</v>
      </c>
    </row>
    <row r="11" spans="1:9" x14ac:dyDescent="0.2">
      <c r="B11" s="26" t="s">
        <v>64</v>
      </c>
      <c r="C11" s="27">
        <v>0.48</v>
      </c>
      <c r="D11" s="35">
        <v>0.216</v>
      </c>
      <c r="E11" s="27">
        <v>0.26400000000000001</v>
      </c>
    </row>
    <row r="12" spans="1:9" x14ac:dyDescent="0.2">
      <c r="B12" s="26" t="s">
        <v>65</v>
      </c>
      <c r="C12" s="27">
        <v>0.45600000000000002</v>
      </c>
      <c r="D12" s="28">
        <v>0.312</v>
      </c>
      <c r="E12" s="27">
        <v>0.14399999999999999</v>
      </c>
    </row>
    <row r="13" spans="1:9" x14ac:dyDescent="0.2">
      <c r="B13" s="30" t="s">
        <v>66</v>
      </c>
      <c r="C13" s="31">
        <v>0.39600000000000002</v>
      </c>
      <c r="D13" s="36">
        <v>0.27600000000000002</v>
      </c>
      <c r="E13" s="31">
        <v>0.12</v>
      </c>
    </row>
    <row r="14" spans="1:9" x14ac:dyDescent="0.2">
      <c r="B14" s="18" t="s">
        <v>67</v>
      </c>
      <c r="C14" s="33">
        <v>0.40799999999999997</v>
      </c>
      <c r="D14" s="34">
        <v>0.252</v>
      </c>
      <c r="E14" s="33">
        <v>0.156</v>
      </c>
    </row>
    <row r="15" spans="1:9" x14ac:dyDescent="0.2">
      <c r="B15" s="30" t="s">
        <v>68</v>
      </c>
      <c r="C15" s="31">
        <v>0.34799999999999998</v>
      </c>
      <c r="D15" s="36">
        <v>0.24</v>
      </c>
      <c r="E15" s="31">
        <v>0.108</v>
      </c>
    </row>
    <row r="16" spans="1:9" x14ac:dyDescent="0.2">
      <c r="B16" s="18" t="s">
        <v>69</v>
      </c>
      <c r="C16" s="33">
        <v>0.33600000000000002</v>
      </c>
      <c r="D16" s="34">
        <v>0.156</v>
      </c>
      <c r="E16" s="33">
        <v>0.18</v>
      </c>
    </row>
    <row r="17" spans="2:5" x14ac:dyDescent="0.2">
      <c r="B17" s="30" t="s">
        <v>70</v>
      </c>
      <c r="C17" s="31">
        <v>0.32400000000000001</v>
      </c>
      <c r="D17" s="36">
        <v>0.192</v>
      </c>
      <c r="E17" s="31">
        <v>0.13200000000000001</v>
      </c>
    </row>
    <row r="18" spans="2:5" x14ac:dyDescent="0.2">
      <c r="B18" s="18" t="s">
        <v>71</v>
      </c>
      <c r="C18" s="33">
        <v>0.312</v>
      </c>
      <c r="D18" s="34">
        <v>0.192</v>
      </c>
      <c r="E18" s="33">
        <v>0.12</v>
      </c>
    </row>
    <row r="19" spans="2:5" x14ac:dyDescent="0.2">
      <c r="B19" s="30" t="s">
        <v>72</v>
      </c>
      <c r="C19" s="31">
        <v>0.28799999999999998</v>
      </c>
      <c r="D19" s="36">
        <v>0.16800000000000001</v>
      </c>
      <c r="E19" s="31">
        <v>0.12</v>
      </c>
    </row>
    <row r="20" spans="2:5" x14ac:dyDescent="0.2">
      <c r="B20" s="18" t="s">
        <v>73</v>
      </c>
      <c r="C20" s="33">
        <v>0.27600000000000002</v>
      </c>
      <c r="D20" s="34">
        <v>0.16800000000000001</v>
      </c>
      <c r="E20" s="33">
        <v>0.108</v>
      </c>
    </row>
    <row r="21" spans="2:5" x14ac:dyDescent="0.2">
      <c r="B21" s="30" t="s">
        <v>74</v>
      </c>
      <c r="C21" s="31">
        <v>0.26400000000000001</v>
      </c>
      <c r="D21" s="36">
        <v>0.156</v>
      </c>
      <c r="E21" s="31">
        <v>0.108</v>
      </c>
    </row>
    <row r="22" spans="2:5" x14ac:dyDescent="0.2">
      <c r="B22" s="18" t="s">
        <v>75</v>
      </c>
      <c r="C22" s="33">
        <v>0.27600000000000002</v>
      </c>
      <c r="D22" s="34">
        <v>0.156</v>
      </c>
      <c r="E22" s="33">
        <v>0.12</v>
      </c>
    </row>
    <row r="23" spans="2:5" x14ac:dyDescent="0.2">
      <c r="B23" s="30" t="s">
        <v>76</v>
      </c>
      <c r="C23" s="31">
        <v>0.252</v>
      </c>
      <c r="D23" s="36">
        <v>0.14399999999999999</v>
      </c>
      <c r="E23" s="31">
        <v>0.108</v>
      </c>
    </row>
    <row r="24" spans="2:5" x14ac:dyDescent="0.2">
      <c r="B24" s="18" t="s">
        <v>77</v>
      </c>
      <c r="C24" s="33">
        <v>0.26400000000000001</v>
      </c>
      <c r="D24" s="34">
        <v>0.156</v>
      </c>
      <c r="E24" s="33">
        <v>0.108</v>
      </c>
    </row>
    <row r="25" spans="2:5" x14ac:dyDescent="0.2">
      <c r="B25" s="30" t="s">
        <v>78</v>
      </c>
      <c r="C25" s="31">
        <v>0.216</v>
      </c>
      <c r="D25" s="36">
        <v>9.6000000000000002E-2</v>
      </c>
      <c r="E25" s="31">
        <v>0.12</v>
      </c>
    </row>
    <row r="26" spans="2:5" x14ac:dyDescent="0.2">
      <c r="B26" s="18" t="s">
        <v>79</v>
      </c>
      <c r="C26" s="33">
        <v>0.16800000000000001</v>
      </c>
      <c r="D26" s="34">
        <v>9.6000000000000002E-2</v>
      </c>
      <c r="E26" s="33">
        <v>7.1999999999999995E-2</v>
      </c>
    </row>
    <row r="27" spans="2:5" ht="21.75" customHeight="1" x14ac:dyDescent="0.2"/>
    <row r="28" spans="2:5" ht="24.75" customHeight="1" x14ac:dyDescent="0.2">
      <c r="B28" s="58" t="s">
        <v>80</v>
      </c>
      <c r="C28" s="58"/>
      <c r="D28" s="58"/>
      <c r="E28" s="58"/>
    </row>
    <row r="29" spans="2:5" ht="24" customHeight="1" x14ac:dyDescent="0.2">
      <c r="B29" s="59" t="s">
        <v>81</v>
      </c>
      <c r="C29" s="59"/>
      <c r="D29" s="59"/>
      <c r="E29" s="59"/>
    </row>
  </sheetData>
  <mergeCells count="4">
    <mergeCell ref="B2:E2"/>
    <mergeCell ref="B3:E3"/>
    <mergeCell ref="B28:E28"/>
    <mergeCell ref="B29:E29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showGridLines="0" topLeftCell="A2" zoomScaleNormal="100" workbookViewId="0">
      <selection activeCell="C22" sqref="C22"/>
    </sheetView>
  </sheetViews>
  <sheetFormatPr baseColWidth="10" defaultColWidth="8.6640625" defaultRowHeight="15" x14ac:dyDescent="0.2"/>
  <cols>
    <col min="1" max="1" width="3" customWidth="1"/>
    <col min="2" max="2" width="40" customWidth="1"/>
    <col min="3" max="4" width="20" customWidth="1"/>
    <col min="5" max="5" width="3" customWidth="1"/>
  </cols>
  <sheetData>
    <row r="1" spans="1:5" ht="7.5" customHeight="1" x14ac:dyDescent="0.2">
      <c r="A1" s="15"/>
      <c r="B1" s="15"/>
      <c r="C1" s="15"/>
      <c r="D1" s="15"/>
      <c r="E1" s="15"/>
    </row>
    <row r="2" spans="1:5" ht="39.75" customHeight="1" x14ac:dyDescent="0.2">
      <c r="A2" s="15"/>
      <c r="B2" s="2" t="s">
        <v>82</v>
      </c>
      <c r="C2" s="2"/>
      <c r="D2" s="2"/>
      <c r="E2" s="15"/>
    </row>
    <row r="3" spans="1:5" ht="19.5" customHeight="1" x14ac:dyDescent="0.2">
      <c r="A3" s="15"/>
      <c r="B3" s="1" t="s">
        <v>83</v>
      </c>
      <c r="C3" s="1"/>
      <c r="D3" s="1"/>
      <c r="E3" s="15"/>
    </row>
    <row r="4" spans="1:5" ht="6" customHeight="1" x14ac:dyDescent="0.2">
      <c r="A4" s="16"/>
      <c r="B4" s="16"/>
      <c r="C4" s="16"/>
      <c r="D4" s="16"/>
      <c r="E4" s="16"/>
    </row>
    <row r="6" spans="1:5" ht="21.75" customHeight="1" x14ac:dyDescent="0.2">
      <c r="B6" s="57" t="s">
        <v>84</v>
      </c>
      <c r="C6" s="57"/>
      <c r="D6" s="57"/>
    </row>
    <row r="7" spans="1:5" ht="30" customHeight="1" x14ac:dyDescent="0.2">
      <c r="B7" s="17" t="s">
        <v>85</v>
      </c>
      <c r="C7" s="17" t="s">
        <v>20</v>
      </c>
      <c r="D7" s="17"/>
    </row>
    <row r="8" spans="1:5" ht="18" customHeight="1" x14ac:dyDescent="0.2">
      <c r="B8" s="18" t="s">
        <v>22</v>
      </c>
      <c r="C8" s="37">
        <f>Assumptions!C8</f>
        <v>45000</v>
      </c>
    </row>
    <row r="9" spans="1:5" ht="18" customHeight="1" x14ac:dyDescent="0.2">
      <c r="B9" s="18" t="s">
        <v>86</v>
      </c>
      <c r="C9" s="38">
        <f>Assumptions!C9</f>
        <v>20</v>
      </c>
    </row>
    <row r="10" spans="1:5" ht="18" customHeight="1" x14ac:dyDescent="0.2">
      <c r="B10" s="18" t="s">
        <v>87</v>
      </c>
      <c r="C10" s="39">
        <f>Assumptions!C10</f>
        <v>0.192</v>
      </c>
    </row>
    <row r="11" spans="1:5" ht="18" customHeight="1" x14ac:dyDescent="0.2">
      <c r="B11" s="18" t="s">
        <v>33</v>
      </c>
      <c r="C11" s="37">
        <f>Assumptions!C16</f>
        <v>900</v>
      </c>
    </row>
    <row r="12" spans="1:5" ht="18" customHeight="1" x14ac:dyDescent="0.2">
      <c r="B12" s="18" t="s">
        <v>88</v>
      </c>
      <c r="C12" s="38">
        <f>Assumptions!C17</f>
        <v>42</v>
      </c>
    </row>
    <row r="13" spans="1:5" ht="18" customHeight="1" x14ac:dyDescent="0.2">
      <c r="B13" s="18" t="s">
        <v>89</v>
      </c>
      <c r="C13" s="37">
        <f>Assumptions!C11</f>
        <v>45</v>
      </c>
    </row>
    <row r="14" spans="1:5" ht="18" customHeight="1" x14ac:dyDescent="0.2">
      <c r="B14" s="18" t="s">
        <v>37</v>
      </c>
      <c r="C14" s="38">
        <f>Assumptions!C18</f>
        <v>40</v>
      </c>
    </row>
    <row r="15" spans="1:5" ht="18" customHeight="1" x14ac:dyDescent="0.2">
      <c r="B15" s="18" t="s">
        <v>39</v>
      </c>
      <c r="C15" s="40">
        <f>Assumptions!C19</f>
        <v>0.3</v>
      </c>
    </row>
    <row r="16" spans="1:5" ht="18" customHeight="1" x14ac:dyDescent="0.2">
      <c r="B16" s="18" t="s">
        <v>41</v>
      </c>
      <c r="C16" s="40">
        <f>Assumptions!C20</f>
        <v>1</v>
      </c>
    </row>
    <row r="18" spans="2:4" ht="21.75" customHeight="1" x14ac:dyDescent="0.2">
      <c r="B18" s="57" t="s">
        <v>90</v>
      </c>
      <c r="C18" s="57"/>
      <c r="D18" s="57"/>
    </row>
    <row r="19" spans="2:4" ht="30" customHeight="1" x14ac:dyDescent="0.2">
      <c r="B19" s="17" t="s">
        <v>91</v>
      </c>
      <c r="C19" s="17" t="s">
        <v>92</v>
      </c>
      <c r="D19" s="17" t="s">
        <v>93</v>
      </c>
    </row>
    <row r="20" spans="2:4" ht="18" customHeight="1" x14ac:dyDescent="0.2">
      <c r="B20" s="18" t="s">
        <v>94</v>
      </c>
      <c r="C20" s="41">
        <f>C11</f>
        <v>900</v>
      </c>
      <c r="D20" s="41">
        <f>C11</f>
        <v>900</v>
      </c>
    </row>
    <row r="21" spans="2:4" ht="18" customHeight="1" x14ac:dyDescent="0.2">
      <c r="B21" s="18" t="s">
        <v>95</v>
      </c>
      <c r="C21" s="41">
        <f>C13*C14</f>
        <v>1800</v>
      </c>
      <c r="D21" s="41">
        <f>C13*C14</f>
        <v>1800</v>
      </c>
    </row>
    <row r="22" spans="2:4" ht="18" customHeight="1" x14ac:dyDescent="0.2">
      <c r="B22" s="18" t="s">
        <v>96</v>
      </c>
      <c r="C22" s="41">
        <f>C8*C15</f>
        <v>13500</v>
      </c>
    </row>
    <row r="23" spans="2:4" ht="18" customHeight="1" x14ac:dyDescent="0.2">
      <c r="B23" s="18" t="s">
        <v>97</v>
      </c>
      <c r="C23" s="41"/>
      <c r="D23" s="41">
        <f>C8*C16</f>
        <v>45000</v>
      </c>
    </row>
    <row r="24" spans="2:4" ht="18" customHeight="1" x14ac:dyDescent="0.2">
      <c r="B24" s="18" t="s">
        <v>98</v>
      </c>
      <c r="C24" s="41">
        <f>C8/260*C12</f>
        <v>7269.2307692307686</v>
      </c>
      <c r="D24" s="41">
        <f>C8/260*C12</f>
        <v>7269.2307692307686</v>
      </c>
    </row>
    <row r="25" spans="2:4" ht="24" customHeight="1" x14ac:dyDescent="0.2">
      <c r="B25" s="42" t="s">
        <v>99</v>
      </c>
      <c r="C25" s="43">
        <f>C20+C21+C22+C24</f>
        <v>23469.23076923077</v>
      </c>
      <c r="D25" s="43">
        <f>D20+D21+D23+D24</f>
        <v>54969.230769230766</v>
      </c>
    </row>
    <row r="27" spans="2:4" ht="21.75" customHeight="1" x14ac:dyDescent="0.2">
      <c r="B27" s="57" t="s">
        <v>100</v>
      </c>
      <c r="C27" s="57"/>
      <c r="D27" s="57"/>
    </row>
    <row r="28" spans="2:4" ht="30" customHeight="1" x14ac:dyDescent="0.2">
      <c r="B28" s="17" t="s">
        <v>101</v>
      </c>
      <c r="C28" s="17" t="s">
        <v>102</v>
      </c>
      <c r="D28" s="17" t="s">
        <v>103</v>
      </c>
    </row>
    <row r="29" spans="2:4" ht="18" customHeight="1" x14ac:dyDescent="0.2">
      <c r="B29" s="18" t="s">
        <v>104</v>
      </c>
      <c r="C29" s="60" t="str">
        <f>ROUND(C9*C10,1)&amp;" employees leaving annually"</f>
        <v>3.8 employees leaving annually</v>
      </c>
      <c r="D29" s="60"/>
    </row>
    <row r="30" spans="2:4" ht="18" customHeight="1" x14ac:dyDescent="0.2">
      <c r="B30" s="18" t="s">
        <v>105</v>
      </c>
      <c r="C30" s="41">
        <f>C25*C9*C10</f>
        <v>90121.846153846156</v>
      </c>
      <c r="D30" s="41">
        <f>D25*C9*C10</f>
        <v>211081.84615384613</v>
      </c>
    </row>
    <row r="31" spans="2:4" ht="18" customHeight="1" x14ac:dyDescent="0.2">
      <c r="B31" s="18" t="s">
        <v>106</v>
      </c>
      <c r="C31" s="41">
        <f>C25*C9*(C10/2)</f>
        <v>45060.923076923078</v>
      </c>
      <c r="D31" s="41">
        <f>D25*C9*(C10/2)</f>
        <v>105540.92307692306</v>
      </c>
    </row>
    <row r="32" spans="2:4" ht="27.75" customHeight="1" x14ac:dyDescent="0.2">
      <c r="B32" s="44" t="s">
        <v>107</v>
      </c>
      <c r="C32" s="45">
        <f>C30-C31</f>
        <v>45060.923076923078</v>
      </c>
      <c r="D32" s="45">
        <f>D30-D31</f>
        <v>105540.92307692306</v>
      </c>
    </row>
    <row r="34" spans="2:4" ht="27.75" customHeight="1" x14ac:dyDescent="0.2">
      <c r="B34" s="61" t="s">
        <v>108</v>
      </c>
      <c r="C34" s="61"/>
      <c r="D34" s="61"/>
    </row>
    <row r="35" spans="2:4" ht="19.5" customHeight="1" x14ac:dyDescent="0.2">
      <c r="B35" s="62" t="s">
        <v>109</v>
      </c>
      <c r="C35" s="62"/>
      <c r="D35" s="62"/>
    </row>
  </sheetData>
  <mergeCells count="8">
    <mergeCell ref="C29:D29"/>
    <mergeCell ref="B34:D34"/>
    <mergeCell ref="B35:D35"/>
    <mergeCell ref="B2:D2"/>
    <mergeCell ref="B3:D3"/>
    <mergeCell ref="B6:D6"/>
    <mergeCell ref="B18:D18"/>
    <mergeCell ref="B27:D27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showGridLines="0" topLeftCell="A12" zoomScaleNormal="100" workbookViewId="0">
      <selection activeCell="C17" sqref="C17"/>
    </sheetView>
  </sheetViews>
  <sheetFormatPr baseColWidth="10" defaultColWidth="8.6640625" defaultRowHeight="15" x14ac:dyDescent="0.2"/>
  <cols>
    <col min="1" max="1" width="3" customWidth="1"/>
    <col min="2" max="2" width="52.83203125" customWidth="1"/>
    <col min="3" max="3" width="11.1640625" customWidth="1"/>
    <col min="4" max="4" width="16.6640625" customWidth="1"/>
    <col min="5" max="5" width="3" customWidth="1"/>
  </cols>
  <sheetData>
    <row r="1" spans="1:5" ht="7.5" customHeight="1" x14ac:dyDescent="0.2">
      <c r="A1" s="15"/>
      <c r="B1" s="15"/>
      <c r="C1" s="15"/>
      <c r="D1" s="15"/>
      <c r="E1" s="15"/>
    </row>
    <row r="2" spans="1:5" ht="39.75" customHeight="1" x14ac:dyDescent="0.2">
      <c r="A2" s="15"/>
      <c r="B2" s="2" t="s">
        <v>110</v>
      </c>
      <c r="C2" s="2"/>
      <c r="D2" s="2"/>
      <c r="E2" s="15"/>
    </row>
    <row r="3" spans="1:5" ht="19.5" customHeight="1" x14ac:dyDescent="0.2">
      <c r="A3" s="15"/>
      <c r="B3" s="1" t="s">
        <v>111</v>
      </c>
      <c r="C3" s="1"/>
      <c r="D3" s="1"/>
      <c r="E3" s="15"/>
    </row>
    <row r="4" spans="1:5" ht="6" customHeight="1" x14ac:dyDescent="0.2">
      <c r="A4" s="16"/>
      <c r="B4" s="16"/>
      <c r="C4" s="16"/>
      <c r="D4" s="16"/>
      <c r="E4" s="16"/>
    </row>
    <row r="6" spans="1:5" ht="21.75" customHeight="1" x14ac:dyDescent="0.2">
      <c r="B6" s="57" t="s">
        <v>112</v>
      </c>
      <c r="C6" s="57"/>
      <c r="D6" s="57"/>
    </row>
    <row r="7" spans="1:5" ht="30" customHeight="1" x14ac:dyDescent="0.2">
      <c r="B7" s="17" t="s">
        <v>85</v>
      </c>
      <c r="C7" s="17" t="s">
        <v>113</v>
      </c>
      <c r="D7" s="17"/>
    </row>
    <row r="8" spans="1:5" ht="18" customHeight="1" x14ac:dyDescent="0.2">
      <c r="B8" s="18" t="s">
        <v>114</v>
      </c>
      <c r="C8" s="63">
        <f>Assumptions!C8</f>
        <v>45000</v>
      </c>
      <c r="D8" s="63"/>
    </row>
    <row r="9" spans="1:5" ht="18" customHeight="1" x14ac:dyDescent="0.2">
      <c r="B9" s="18" t="s">
        <v>30</v>
      </c>
      <c r="C9" s="63">
        <f>Assumptions!C12</f>
        <v>150000</v>
      </c>
      <c r="D9" s="63"/>
    </row>
    <row r="10" spans="1:5" ht="18" customHeight="1" x14ac:dyDescent="0.2">
      <c r="B10" s="18" t="s">
        <v>44</v>
      </c>
      <c r="C10" s="64">
        <f>Assumptions!C24</f>
        <v>6</v>
      </c>
      <c r="D10" s="64"/>
    </row>
    <row r="11" spans="1:5" ht="18" customHeight="1" x14ac:dyDescent="0.2">
      <c r="B11" s="18" t="s">
        <v>46</v>
      </c>
      <c r="C11" s="65">
        <f>Assumptions!C25</f>
        <v>0.5</v>
      </c>
      <c r="D11" s="65"/>
    </row>
    <row r="12" spans="1:5" ht="18" customHeight="1" x14ac:dyDescent="0.2">
      <c r="B12" s="18" t="s">
        <v>115</v>
      </c>
      <c r="C12" s="66">
        <f>Assumptions!C26</f>
        <v>5.208333333333333</v>
      </c>
      <c r="D12" s="66"/>
    </row>
    <row r="13" spans="1:5" ht="18" customHeight="1" x14ac:dyDescent="0.2">
      <c r="B13" s="18" t="s">
        <v>116</v>
      </c>
      <c r="C13" s="66">
        <f>Assumptions!C27</f>
        <v>10.416666666666666</v>
      </c>
      <c r="D13" s="66"/>
    </row>
    <row r="15" spans="1:5" ht="21.75" customHeight="1" x14ac:dyDescent="0.2">
      <c r="B15" s="57" t="s">
        <v>117</v>
      </c>
      <c r="C15" s="57"/>
      <c r="D15" s="57"/>
    </row>
    <row r="16" spans="1:5" ht="30" customHeight="1" x14ac:dyDescent="0.2">
      <c r="B16" s="17" t="s">
        <v>118</v>
      </c>
      <c r="C16" s="17" t="s">
        <v>119</v>
      </c>
      <c r="D16" s="17" t="s">
        <v>120</v>
      </c>
    </row>
    <row r="17" spans="2:4" ht="18" customHeight="1" x14ac:dyDescent="0.2">
      <c r="B17" s="18" t="s">
        <v>121</v>
      </c>
      <c r="C17" s="41">
        <f>C9*(C10/12)*(1-C11)</f>
        <v>37500</v>
      </c>
      <c r="D17" s="41">
        <f>C9*(C10/12)*(1-C11)</f>
        <v>37500</v>
      </c>
    </row>
    <row r="18" spans="2:4" ht="18" customHeight="1" x14ac:dyDescent="0.2">
      <c r="B18" s="18" t="s">
        <v>122</v>
      </c>
      <c r="C18" s="41">
        <f>C9*C12</f>
        <v>781250</v>
      </c>
      <c r="D18" s="41">
        <f>C9*C13</f>
        <v>1562500</v>
      </c>
    </row>
    <row r="19" spans="2:4" ht="18" customHeight="1" x14ac:dyDescent="0.2">
      <c r="B19" s="18" t="s">
        <v>123</v>
      </c>
      <c r="C19" s="41">
        <f>C18-C17</f>
        <v>743750</v>
      </c>
      <c r="D19" s="41">
        <f>D18-D17</f>
        <v>1525000</v>
      </c>
    </row>
    <row r="20" spans="2:4" ht="24" customHeight="1" x14ac:dyDescent="0.2">
      <c r="B20" s="44" t="s">
        <v>124</v>
      </c>
      <c r="C20" s="46" t="s">
        <v>125</v>
      </c>
      <c r="D20" s="47">
        <f>D19-C19</f>
        <v>781250</v>
      </c>
    </row>
    <row r="22" spans="2:4" ht="21.75" customHeight="1" x14ac:dyDescent="0.2">
      <c r="B22" s="57" t="s">
        <v>126</v>
      </c>
      <c r="C22" s="57"/>
      <c r="D22" s="57"/>
    </row>
    <row r="23" spans="2:4" ht="30" customHeight="1" x14ac:dyDescent="0.2">
      <c r="B23" s="17"/>
      <c r="C23" s="17" t="s">
        <v>102</v>
      </c>
      <c r="D23" s="17" t="s">
        <v>103</v>
      </c>
    </row>
    <row r="24" spans="2:4" ht="18" customHeight="1" x14ac:dyDescent="0.2">
      <c r="B24" s="18" t="s">
        <v>127</v>
      </c>
      <c r="C24" s="48">
        <f>'MRC Calculator'!C32</f>
        <v>45060.923076923078</v>
      </c>
      <c r="D24" s="48">
        <f>'MRC Calculator'!D32</f>
        <v>105540.92307692306</v>
      </c>
    </row>
    <row r="25" spans="2:4" ht="18" customHeight="1" x14ac:dyDescent="0.2">
      <c r="B25" s="18" t="s">
        <v>128</v>
      </c>
      <c r="C25" s="48">
        <f>D20</f>
        <v>781250</v>
      </c>
      <c r="D25" s="48">
        <f>D20</f>
        <v>781250</v>
      </c>
    </row>
    <row r="26" spans="2:4" ht="30" customHeight="1" x14ac:dyDescent="0.2">
      <c r="B26" s="49" t="s">
        <v>129</v>
      </c>
      <c r="C26" s="50">
        <f>C24+C25</f>
        <v>826310.92307692312</v>
      </c>
      <c r="D26" s="50">
        <f>D24+D25</f>
        <v>886790.92307692301</v>
      </c>
    </row>
    <row r="28" spans="2:4" ht="30" customHeight="1" x14ac:dyDescent="0.2">
      <c r="B28" s="61" t="s">
        <v>130</v>
      </c>
      <c r="C28" s="61"/>
      <c r="D28" s="61"/>
    </row>
    <row r="29" spans="2:4" ht="19.5" customHeight="1" x14ac:dyDescent="0.2">
      <c r="B29" s="62" t="s">
        <v>131</v>
      </c>
      <c r="C29" s="62"/>
      <c r="D29" s="62"/>
    </row>
  </sheetData>
  <mergeCells count="13">
    <mergeCell ref="B22:D22"/>
    <mergeCell ref="B28:D28"/>
    <mergeCell ref="B29:D29"/>
    <mergeCell ref="C10:D10"/>
    <mergeCell ref="C11:D11"/>
    <mergeCell ref="C12:D12"/>
    <mergeCell ref="C13:D13"/>
    <mergeCell ref="B15:D15"/>
    <mergeCell ref="B2:D2"/>
    <mergeCell ref="B3:D3"/>
    <mergeCell ref="B6:D6"/>
    <mergeCell ref="C8:D8"/>
    <mergeCell ref="C9:D9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"/>
  <sheetViews>
    <sheetView showGridLines="0" zoomScaleNormal="100" workbookViewId="0"/>
  </sheetViews>
  <sheetFormatPr baseColWidth="10" defaultColWidth="8.6640625" defaultRowHeight="15" x14ac:dyDescent="0.2"/>
  <cols>
    <col min="1" max="1" width="3" customWidth="1"/>
    <col min="2" max="2" width="29.5" customWidth="1"/>
    <col min="3" max="3" width="44.83203125" customWidth="1"/>
    <col min="4" max="4" width="44.1640625" customWidth="1"/>
    <col min="5" max="5" width="3" customWidth="1"/>
  </cols>
  <sheetData>
    <row r="1" spans="1:5" ht="7.5" customHeight="1" x14ac:dyDescent="0.2">
      <c r="A1" s="15"/>
      <c r="B1" s="15"/>
      <c r="C1" s="15"/>
      <c r="D1" s="15"/>
      <c r="E1" s="15"/>
    </row>
    <row r="2" spans="1:5" ht="39.75" customHeight="1" x14ac:dyDescent="0.2">
      <c r="A2" s="15"/>
      <c r="B2" s="2" t="s">
        <v>132</v>
      </c>
      <c r="C2" s="2"/>
      <c r="D2" s="2"/>
      <c r="E2" s="15"/>
    </row>
    <row r="3" spans="1:5" ht="19.5" customHeight="1" x14ac:dyDescent="0.2">
      <c r="A3" s="15"/>
      <c r="B3" s="1" t="s">
        <v>133</v>
      </c>
      <c r="C3" s="1"/>
      <c r="D3" s="1"/>
      <c r="E3" s="15"/>
    </row>
    <row r="4" spans="1:5" ht="6" customHeight="1" x14ac:dyDescent="0.2">
      <c r="A4" s="16"/>
      <c r="B4" s="16"/>
      <c r="C4" s="16"/>
      <c r="D4" s="16"/>
      <c r="E4" s="16"/>
    </row>
    <row r="5" spans="1:5" ht="30" customHeight="1" x14ac:dyDescent="0.2">
      <c r="B5" s="17" t="s">
        <v>134</v>
      </c>
      <c r="C5" s="17" t="s">
        <v>135</v>
      </c>
      <c r="D5" s="17" t="s">
        <v>136</v>
      </c>
    </row>
    <row r="6" spans="1:5" ht="30" customHeight="1" x14ac:dyDescent="0.2">
      <c r="B6" s="51" t="s">
        <v>137</v>
      </c>
      <c r="C6" s="52" t="s">
        <v>138</v>
      </c>
      <c r="D6" s="53" t="s">
        <v>139</v>
      </c>
    </row>
    <row r="7" spans="1:5" ht="30" customHeight="1" x14ac:dyDescent="0.2">
      <c r="B7" s="54" t="s">
        <v>137</v>
      </c>
      <c r="C7" s="55" t="s">
        <v>140</v>
      </c>
      <c r="D7" s="56" t="s">
        <v>141</v>
      </c>
    </row>
    <row r="8" spans="1:5" ht="30" customHeight="1" x14ac:dyDescent="0.2">
      <c r="B8" s="51" t="s">
        <v>137</v>
      </c>
      <c r="C8" s="52" t="s">
        <v>142</v>
      </c>
      <c r="D8" s="53" t="s">
        <v>143</v>
      </c>
    </row>
    <row r="9" spans="1:5" ht="30" customHeight="1" x14ac:dyDescent="0.2">
      <c r="B9" s="54" t="s">
        <v>144</v>
      </c>
      <c r="C9" s="55" t="s">
        <v>145</v>
      </c>
      <c r="D9" s="56" t="s">
        <v>146</v>
      </c>
    </row>
    <row r="10" spans="1:5" ht="30" customHeight="1" x14ac:dyDescent="0.2">
      <c r="B10" s="51" t="s">
        <v>144</v>
      </c>
      <c r="C10" s="52" t="s">
        <v>147</v>
      </c>
      <c r="D10" s="53" t="s">
        <v>148</v>
      </c>
    </row>
    <row r="11" spans="1:5" ht="30" customHeight="1" x14ac:dyDescent="0.2">
      <c r="B11" s="54" t="s">
        <v>144</v>
      </c>
      <c r="C11" s="55" t="s">
        <v>149</v>
      </c>
      <c r="D11" s="56" t="s">
        <v>146</v>
      </c>
    </row>
    <row r="12" spans="1:5" ht="30" customHeight="1" x14ac:dyDescent="0.2">
      <c r="B12" s="51" t="s">
        <v>150</v>
      </c>
      <c r="C12" s="52" t="s">
        <v>151</v>
      </c>
      <c r="D12" s="53" t="s">
        <v>152</v>
      </c>
    </row>
    <row r="13" spans="1:5" ht="30" customHeight="1" x14ac:dyDescent="0.2">
      <c r="B13" s="54" t="s">
        <v>153</v>
      </c>
      <c r="C13" s="55" t="s">
        <v>154</v>
      </c>
      <c r="D13" s="56" t="s">
        <v>155</v>
      </c>
    </row>
    <row r="14" spans="1:5" ht="30" customHeight="1" x14ac:dyDescent="0.2">
      <c r="B14" s="51" t="s">
        <v>156</v>
      </c>
      <c r="C14" s="52" t="s">
        <v>157</v>
      </c>
      <c r="D14" s="53" t="s">
        <v>158</v>
      </c>
    </row>
    <row r="15" spans="1:5" ht="30" customHeight="1" x14ac:dyDescent="0.2">
      <c r="B15" s="54" t="s">
        <v>159</v>
      </c>
      <c r="C15" s="55" t="s">
        <v>160</v>
      </c>
      <c r="D15" s="56" t="s">
        <v>161</v>
      </c>
    </row>
    <row r="16" spans="1:5" ht="30" customHeight="1" x14ac:dyDescent="0.2">
      <c r="B16" s="51" t="s">
        <v>162</v>
      </c>
      <c r="C16" s="52" t="s">
        <v>163</v>
      </c>
      <c r="D16" s="53" t="s">
        <v>161</v>
      </c>
    </row>
    <row r="17" spans="2:4" ht="30" customHeight="1" x14ac:dyDescent="0.2">
      <c r="B17" s="54" t="s">
        <v>164</v>
      </c>
      <c r="C17" s="55" t="s">
        <v>165</v>
      </c>
      <c r="D17" s="56" t="s">
        <v>166</v>
      </c>
    </row>
    <row r="19" spans="2:4" ht="19.5" customHeight="1" x14ac:dyDescent="0.2">
      <c r="B19" s="57" t="s">
        <v>167</v>
      </c>
      <c r="C19" s="57"/>
      <c r="D19" s="57"/>
    </row>
    <row r="20" spans="2:4" ht="49.5" customHeight="1" x14ac:dyDescent="0.2">
      <c r="B20" s="67" t="s">
        <v>168</v>
      </c>
      <c r="C20" s="67"/>
      <c r="D20" s="67"/>
    </row>
  </sheetData>
  <mergeCells count="4">
    <mergeCell ref="B2:D2"/>
    <mergeCell ref="B3:D3"/>
    <mergeCell ref="B19:D19"/>
    <mergeCell ref="B20:D2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Assumptions</vt:lpstr>
      <vt:lpstr>Industry Churn</vt:lpstr>
      <vt:lpstr>MRC Calculator</vt:lpstr>
      <vt:lpstr>ARV</vt:lpstr>
      <vt:lpstr>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Steven Bagley</cp:lastModifiedBy>
  <cp:revision>0</cp:revision>
  <dcterms:created xsi:type="dcterms:W3CDTF">2026-06-26T14:59:39Z</dcterms:created>
  <dcterms:modified xsi:type="dcterms:W3CDTF">2026-07-13T23:48:02Z</dcterms:modified>
  <dc:language>en-US</dc:language>
</cp:coreProperties>
</file>